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 Pc\Desktop\Giochi realizzati\Quigma\Enigmistica varia (targa ecc)\"/>
    </mc:Choice>
  </mc:AlternateContent>
  <bookViews>
    <workbookView xWindow="0" yWindow="0" windowWidth="19200" windowHeight="11490" activeTab="1"/>
  </bookViews>
  <sheets>
    <sheet name="Presentazione (regolamento)" sheetId="2" r:id="rId1"/>
    <sheet name="Gioco" sheetId="1" r:id="rId2"/>
    <sheet name="Foglio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  <c r="T30" i="1" s="1"/>
  <c r="U29" i="1"/>
  <c r="T29" i="1" s="1"/>
  <c r="U28" i="1"/>
  <c r="T28" i="1" s="1"/>
  <c r="U27" i="1"/>
  <c r="T27" i="1" s="1"/>
  <c r="U26" i="1"/>
  <c r="T26" i="1" s="1"/>
  <c r="U25" i="1"/>
  <c r="T25" i="1" s="1"/>
  <c r="U24" i="1"/>
  <c r="T24" i="1" s="1"/>
  <c r="U23" i="1"/>
  <c r="T23" i="1" s="1"/>
  <c r="U22" i="1"/>
  <c r="T22" i="1" s="1"/>
  <c r="U21" i="1"/>
  <c r="T21" i="1" s="1"/>
  <c r="U20" i="1"/>
  <c r="T20" i="1" s="1"/>
  <c r="U19" i="1"/>
  <c r="T19" i="1" s="1"/>
  <c r="U18" i="1"/>
  <c r="T18" i="1" s="1"/>
  <c r="U17" i="1"/>
  <c r="T17" i="1" s="1"/>
  <c r="U16" i="1"/>
  <c r="T16" i="1" s="1"/>
  <c r="U15" i="1"/>
  <c r="T15" i="1" s="1"/>
  <c r="U14" i="1"/>
  <c r="T14" i="1" s="1"/>
  <c r="U13" i="1"/>
  <c r="T13" i="1" s="1"/>
  <c r="U12" i="1"/>
  <c r="T12" i="1" s="1"/>
  <c r="U11" i="1"/>
  <c r="T11" i="1" s="1"/>
  <c r="H30" i="1"/>
  <c r="G30" i="1"/>
  <c r="G29" i="1"/>
  <c r="H29" i="1"/>
  <c r="H28" i="1"/>
  <c r="G28" i="1"/>
  <c r="H27" i="1"/>
  <c r="G27" i="1"/>
  <c r="G26" i="1"/>
  <c r="H26" i="1"/>
  <c r="H25" i="1"/>
  <c r="G25" i="1"/>
  <c r="H24" i="1"/>
  <c r="G24" i="1"/>
  <c r="H23" i="1"/>
  <c r="G23" i="1"/>
  <c r="G22" i="1"/>
  <c r="H22" i="1"/>
  <c r="H21" i="1"/>
  <c r="G21" i="1"/>
  <c r="G20" i="1"/>
  <c r="H20" i="1"/>
  <c r="H19" i="1"/>
  <c r="G19" i="1"/>
  <c r="H18" i="1"/>
  <c r="G18" i="1"/>
  <c r="H17" i="1"/>
  <c r="G17" i="1"/>
  <c r="H16" i="1"/>
  <c r="G16" i="1"/>
  <c r="H15" i="1"/>
  <c r="G15" i="1"/>
  <c r="G14" i="1" l="1"/>
  <c r="H14" i="1"/>
  <c r="D30" i="1"/>
  <c r="B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G13" i="1" l="1"/>
  <c r="H13" i="1"/>
  <c r="H12" i="1"/>
  <c r="G12" i="1"/>
  <c r="H11" i="1"/>
  <c r="G11" i="1"/>
  <c r="D13" i="1"/>
  <c r="B13" i="1"/>
  <c r="H10" i="1"/>
  <c r="G10" i="1"/>
  <c r="H9" i="1"/>
  <c r="G9" i="1"/>
  <c r="H8" i="1"/>
  <c r="G8" i="1"/>
  <c r="D8" i="1"/>
  <c r="H7" i="1"/>
  <c r="G7" i="1"/>
  <c r="D12" i="1"/>
  <c r="B12" i="1"/>
  <c r="D11" i="1"/>
  <c r="D10" i="1"/>
  <c r="D9" i="1"/>
  <c r="B11" i="1"/>
  <c r="B9" i="1"/>
  <c r="B8" i="1"/>
  <c r="B10" i="1"/>
  <c r="D7" i="1"/>
  <c r="B7" i="1"/>
</calcChain>
</file>

<file path=xl/sharedStrings.xml><?xml version="1.0" encoding="utf-8"?>
<sst xmlns="http://schemas.openxmlformats.org/spreadsheetml/2006/main" count="42" uniqueCount="40">
  <si>
    <t>La Targa</t>
  </si>
  <si>
    <t>(Soluzione)</t>
  </si>
  <si>
    <t>Per attivare la richiesta di ogni singola targa scrivere "T" sulla corrispettiva casella della prima colonna.</t>
  </si>
  <si>
    <t>ê</t>
  </si>
  <si>
    <t>(evitare di scrivere qui sotto, i campi si generano da soli)</t>
  </si>
  <si>
    <t>Strike</t>
  </si>
  <si>
    <t>Ball</t>
  </si>
  <si>
    <t>Targhe</t>
  </si>
  <si>
    <r>
      <t xml:space="preserve">Prova a scrivere la soluzione </t>
    </r>
    <r>
      <rPr>
        <sz val="11"/>
        <color theme="1"/>
        <rFont val="Wingdings"/>
        <charset val="2"/>
      </rPr>
      <t>ê</t>
    </r>
  </si>
  <si>
    <t>Procedere una targa alla volta, tenendo conto che le richieste non si attiveranno se non sono inserite tutte le targhe precedenti</t>
  </si>
  <si>
    <t>Presentazione del gioco</t>
  </si>
  <si>
    <t>Vuoi essere tu il passeggero di Oreste? Allora clicca qui e vai a cominciare…</t>
  </si>
  <si>
    <r>
      <t xml:space="preserve">Oreste è un tipo gioviale e dallo spirito ludico. L'altro giorno, tornando a casa in auto, ha incontrato un giovanotto che faceva l'autostop e l'ha fatto salire. "Dove sei diretto?" Gli ha chiesto subito dopo. Lui ha risposto: "A Monteregno". "Peccato, io mi fermo prima" gli ha spiegato Oreste. "Anche se sarei tentato di accompagnarti, sono una decina di chilometri in più... Facciamo così: se mi sai dire il mio numero di targa ti accompagno fino a Monteregno" "Ma io non ho visto il numero di targa" risponde il giovanotto. Ma Oreste controbatte: "C'è rimedio. Sai giocare a </t>
    </r>
    <r>
      <rPr>
        <i/>
        <sz val="15"/>
        <color theme="1"/>
        <rFont val="Gill Sans MT"/>
        <family val="2"/>
      </rPr>
      <t>Strike and Ball</t>
    </r>
    <r>
      <rPr>
        <sz val="15"/>
        <color theme="1"/>
        <rFont val="Gill Sans MT"/>
        <family val="2"/>
      </rPr>
      <t xml:space="preserve">?" "Quello che chiamano anche </t>
    </r>
    <r>
      <rPr>
        <i/>
        <sz val="15"/>
        <color theme="1"/>
        <rFont val="Gill Sans MT"/>
        <family val="2"/>
      </rPr>
      <t>Master Mind</t>
    </r>
    <r>
      <rPr>
        <sz val="15"/>
        <color theme="1"/>
        <rFont val="Gill Sans MT"/>
        <family val="2"/>
      </rPr>
      <t xml:space="preserve">? Sì, certo..." "Allora facciamo così, ogni automobile che incontriamo ci fornirà la sua targa di confronto. Ogni cifra alfanumerica al posto giusto è uno </t>
    </r>
    <r>
      <rPr>
        <i/>
        <sz val="15"/>
        <color theme="1"/>
        <rFont val="Gill Sans MT"/>
        <family val="2"/>
      </rPr>
      <t>strike</t>
    </r>
    <r>
      <rPr>
        <sz val="15"/>
        <color theme="1"/>
        <rFont val="Gill Sans MT"/>
        <family val="2"/>
      </rPr>
      <t xml:space="preserve">, una presente, ma al posto sbagliato è un </t>
    </r>
    <r>
      <rPr>
        <i/>
        <sz val="15"/>
        <color theme="1"/>
        <rFont val="Gill Sans MT"/>
        <family val="2"/>
      </rPr>
      <t>ball</t>
    </r>
    <r>
      <rPr>
        <sz val="15"/>
        <color theme="1"/>
        <rFont val="Gill Sans MT"/>
        <family val="2"/>
      </rPr>
      <t xml:space="preserve">. Se indovini la targa prima che io arrivi davanti alla strada di casa, ti accompagno fino alla tua destinazione." "Molto divertente. Ci sto!" </t>
    </r>
  </si>
  <si>
    <t>G</t>
  </si>
  <si>
    <t>A</t>
  </si>
  <si>
    <t>B</t>
  </si>
  <si>
    <t>M</t>
  </si>
  <si>
    <t>AJ427YF</t>
  </si>
  <si>
    <t>BR386NX</t>
  </si>
  <si>
    <t>FM902KL</t>
  </si>
  <si>
    <t>EK873PV</t>
  </si>
  <si>
    <t>FX212XG</t>
  </si>
  <si>
    <t>FM255SB</t>
  </si>
  <si>
    <t>DF045FA</t>
  </si>
  <si>
    <t>GD198CZ</t>
  </si>
  <si>
    <t>DA339WM</t>
  </si>
  <si>
    <t>FL711EB</t>
  </si>
  <si>
    <t>GT108TY</t>
  </si>
  <si>
    <t>AG230LX</t>
  </si>
  <si>
    <t>GS187BY</t>
  </si>
  <si>
    <t>DX052VA</t>
  </si>
  <si>
    <t>FG192TR</t>
  </si>
  <si>
    <t>FM100BP</t>
  </si>
  <si>
    <t>GK027GG</t>
  </si>
  <si>
    <t>EH914RR</t>
  </si>
  <si>
    <t>ZA729LK</t>
  </si>
  <si>
    <t>BZ900EX</t>
  </si>
  <si>
    <t>CW492ZP</t>
  </si>
  <si>
    <t>FY122AM</t>
  </si>
  <si>
    <t>La Targa n.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</si>
</sst>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ndara"/>
      <family val="2"/>
    </font>
    <font>
      <sz val="18"/>
      <color theme="1"/>
      <name val="Bahnschrift Condensed"/>
      <family val="2"/>
    </font>
    <font>
      <sz val="14"/>
      <color rgb="FF0070C0"/>
      <name val="Wingdings"/>
      <charset val="2"/>
    </font>
    <font>
      <sz val="11"/>
      <color theme="1"/>
      <name val="Wingdings"/>
      <charset val="2"/>
    </font>
    <font>
      <sz val="16"/>
      <color theme="1"/>
      <name val="Bahnschrift Condensed"/>
      <family val="2"/>
    </font>
    <font>
      <sz val="14"/>
      <color rgb="FF9E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3"/>
      <color theme="1"/>
      <name val="Calibri"/>
      <family val="2"/>
      <scheme val="minor"/>
    </font>
    <font>
      <sz val="24"/>
      <color theme="8" tint="-0.499984740745262"/>
      <name val="Bernard MT Condensed"/>
      <family val="1"/>
    </font>
    <font>
      <u/>
      <sz val="11"/>
      <color theme="10"/>
      <name val="Calibri"/>
      <family val="2"/>
      <scheme val="minor"/>
    </font>
    <font>
      <sz val="16"/>
      <color theme="1"/>
      <name val="Gill Sans MT"/>
      <family val="2"/>
    </font>
    <font>
      <b/>
      <sz val="18"/>
      <color theme="1"/>
      <name val="Bell MT"/>
      <family val="1"/>
    </font>
    <font>
      <b/>
      <u/>
      <sz val="16"/>
      <color theme="8" tint="-0.499984740745262"/>
      <name val="Calibri"/>
      <family val="2"/>
    </font>
    <font>
      <sz val="15"/>
      <color theme="1"/>
      <name val="Gill Sans MT"/>
      <family val="2"/>
    </font>
    <font>
      <i/>
      <sz val="15"/>
      <color theme="1"/>
      <name val="Gill Sans MT"/>
      <family val="2"/>
    </font>
    <font>
      <b/>
      <sz val="11"/>
      <color rgb="FFFF0000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CB42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CA90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theme="8" tint="-0.499984740745262"/>
      </left>
      <right/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double">
        <color theme="8" tint="-0.499984740745262"/>
      </top>
      <bottom style="double">
        <color theme="8" tint="-0.499984740745262"/>
      </bottom>
      <diagonal/>
    </border>
    <border>
      <left/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uble">
        <color rgb="FF002060"/>
      </top>
      <bottom style="double">
        <color rgb="FF00206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45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2" fillId="7" borderId="0" xfId="0" applyFont="1" applyFill="1"/>
    <xf numFmtId="0" fontId="11" fillId="9" borderId="0" xfId="0" applyFont="1" applyFill="1" applyAlignment="1">
      <alignment horizontal="center" vertical="center"/>
    </xf>
    <xf numFmtId="0" fontId="0" fillId="10" borderId="0" xfId="0" applyFill="1"/>
    <xf numFmtId="0" fontId="4" fillId="9" borderId="0" xfId="0" applyFont="1" applyFill="1"/>
    <xf numFmtId="0" fontId="0" fillId="7" borderId="0" xfId="0" applyFill="1"/>
    <xf numFmtId="0" fontId="0" fillId="9" borderId="0" xfId="0" applyFill="1"/>
    <xf numFmtId="0" fontId="4" fillId="4" borderId="0" xfId="0" applyFont="1" applyFill="1" applyAlignment="1">
      <alignment horizontal="center" wrapText="1"/>
    </xf>
    <xf numFmtId="0" fontId="4" fillId="4" borderId="0" xfId="0" applyFont="1" applyFill="1"/>
    <xf numFmtId="0" fontId="0" fillId="4" borderId="0" xfId="0" applyFill="1"/>
    <xf numFmtId="0" fontId="16" fillId="0" borderId="1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0" fillId="11" borderId="0" xfId="0" applyFill="1"/>
    <xf numFmtId="0" fontId="18" fillId="10" borderId="10" xfId="1" applyFont="1" applyFill="1" applyBorder="1" applyAlignment="1">
      <alignment horizontal="center" vertical="center" wrapText="1"/>
    </xf>
    <xf numFmtId="0" fontId="18" fillId="10" borderId="11" xfId="1" applyFont="1" applyFill="1" applyBorder="1" applyAlignment="1">
      <alignment horizontal="center" vertical="center" wrapText="1"/>
    </xf>
    <xf numFmtId="0" fontId="18" fillId="10" borderId="12" xfId="1" applyFont="1" applyFill="1" applyBorder="1" applyAlignment="1">
      <alignment horizontal="center" vertical="center" wrapText="1"/>
    </xf>
    <xf numFmtId="0" fontId="18" fillId="10" borderId="15" xfId="1" applyFont="1" applyFill="1" applyBorder="1" applyAlignment="1">
      <alignment horizontal="center" vertical="center" wrapText="1"/>
    </xf>
    <xf numFmtId="0" fontId="18" fillId="10" borderId="16" xfId="1" applyFont="1" applyFill="1" applyBorder="1" applyAlignment="1">
      <alignment horizontal="center" vertical="center" wrapText="1"/>
    </xf>
    <xf numFmtId="0" fontId="18" fillId="10" borderId="17" xfId="1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10" borderId="0" xfId="0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0" borderId="3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FFFF"/>
      <color rgb="FFFFCC66"/>
      <color rgb="FFFCA904"/>
      <color rgb="FFBDD7EE"/>
      <color rgb="FF9E0000"/>
      <color rgb="FFFCB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294072</xdr:colOff>
      <xdr:row>0</xdr:row>
      <xdr:rowOff>114301</xdr:rowOff>
    </xdr:from>
    <xdr:to>
      <xdr:col>9</xdr:col>
      <xdr:colOff>844</xdr:colOff>
      <xdr:row>2</xdr:row>
      <xdr:rowOff>114300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7272" y="114301"/>
          <a:ext cx="1764172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714376</xdr:colOff>
      <xdr:row>0</xdr:row>
      <xdr:rowOff>89174</xdr:rowOff>
    </xdr:from>
    <xdr:to>
      <xdr:col>6</xdr:col>
      <xdr:colOff>285750</xdr:colOff>
      <xdr:row>2</xdr:row>
      <xdr:rowOff>128579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6" y="89174"/>
          <a:ext cx="2085974" cy="696630"/>
        </a:xfrm>
        <a:prstGeom prst="rect">
          <a:avLst/>
        </a:prstGeom>
      </xdr:spPr>
    </xdr:pic>
    <xdr:clientData/>
  </xdr:twoCellAnchor>
  <xdr:twoCellAnchor editAs="oneCell">
    <xdr:from>
      <xdr:col>19</xdr:col>
      <xdr:colOff>531401</xdr:colOff>
      <xdr:row>0</xdr:row>
      <xdr:rowOff>90238</xdr:rowOff>
    </xdr:from>
    <xdr:to>
      <xdr:col>19</xdr:col>
      <xdr:colOff>2598089</xdr:colOff>
      <xdr:row>2</xdr:row>
      <xdr:rowOff>130342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743" y="90238"/>
          <a:ext cx="2066688" cy="691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L45" sqref="L45"/>
    </sheetView>
  </sheetViews>
  <sheetFormatPr defaultRowHeight="15" x14ac:dyDescent="0.25"/>
  <cols>
    <col min="1" max="2" width="5.140625" customWidth="1"/>
    <col min="3" max="4" width="10.28515625" customWidth="1"/>
    <col min="5" max="6" width="5.140625" customWidth="1"/>
    <col min="7" max="10" width="10.28515625" customWidth="1"/>
  </cols>
  <sheetData>
    <row r="1" spans="1:10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30.75" thickTop="1" thickBot="1" x14ac:dyDescent="0.3">
      <c r="A2" s="31"/>
      <c r="B2" s="31"/>
      <c r="C2" s="38" t="s">
        <v>0</v>
      </c>
      <c r="D2" s="39"/>
      <c r="E2" s="40"/>
      <c r="F2" s="31"/>
      <c r="G2" s="31"/>
      <c r="H2" s="31"/>
      <c r="I2" s="31"/>
      <c r="J2" s="31"/>
    </row>
    <row r="3" spans="1:10" ht="15.75" thickTop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8.25" customHeight="1" thickBot="1" x14ac:dyDescent="0.3"/>
    <row r="5" spans="1:10" ht="30.75" customHeight="1" thickTop="1" thickBot="1" x14ac:dyDescent="0.3">
      <c r="A5" s="21"/>
      <c r="B5" s="21"/>
      <c r="C5" s="50" t="s">
        <v>10</v>
      </c>
      <c r="D5" s="51"/>
      <c r="E5" s="51"/>
      <c r="F5" s="51"/>
      <c r="G5" s="51"/>
      <c r="H5" s="51"/>
      <c r="I5" s="52"/>
      <c r="J5" s="21"/>
    </row>
    <row r="6" spans="1:10" ht="8.25" customHeight="1" thickTop="1" thickBot="1" x14ac:dyDescent="0.3"/>
    <row r="7" spans="1:10" ht="15.75" customHeight="1" thickTop="1" x14ac:dyDescent="0.25">
      <c r="A7" s="41" t="s">
        <v>12</v>
      </c>
      <c r="B7" s="42"/>
      <c r="C7" s="42"/>
      <c r="D7" s="42"/>
      <c r="E7" s="42"/>
      <c r="F7" s="42"/>
      <c r="G7" s="42"/>
      <c r="H7" s="42"/>
      <c r="I7" s="42"/>
      <c r="J7" s="43"/>
    </row>
    <row r="8" spans="1:10" ht="15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6"/>
    </row>
    <row r="9" spans="1:10" ht="15" customHeight="1" x14ac:dyDescent="0.25">
      <c r="A9" s="44"/>
      <c r="B9" s="45"/>
      <c r="C9" s="45"/>
      <c r="D9" s="45"/>
      <c r="E9" s="45"/>
      <c r="F9" s="45"/>
      <c r="G9" s="45"/>
      <c r="H9" s="45"/>
      <c r="I9" s="45"/>
      <c r="J9" s="46"/>
    </row>
    <row r="10" spans="1:10" ht="15" customHeight="1" x14ac:dyDescent="0.25">
      <c r="A10" s="44"/>
      <c r="B10" s="45"/>
      <c r="C10" s="45"/>
      <c r="D10" s="45"/>
      <c r="E10" s="45"/>
      <c r="F10" s="45"/>
      <c r="G10" s="45"/>
      <c r="H10" s="45"/>
      <c r="I10" s="45"/>
      <c r="J10" s="46"/>
    </row>
    <row r="11" spans="1:10" ht="15" customHeight="1" x14ac:dyDescent="0.25">
      <c r="A11" s="44"/>
      <c r="B11" s="45"/>
      <c r="C11" s="45"/>
      <c r="D11" s="45"/>
      <c r="E11" s="45"/>
      <c r="F11" s="45"/>
      <c r="G11" s="45"/>
      <c r="H11" s="45"/>
      <c r="I11" s="45"/>
      <c r="J11" s="46"/>
    </row>
    <row r="12" spans="1:10" ht="15" customHeight="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6"/>
    </row>
    <row r="13" spans="1:10" ht="15" customHeight="1" x14ac:dyDescent="0.25">
      <c r="A13" s="44"/>
      <c r="B13" s="45"/>
      <c r="C13" s="45"/>
      <c r="D13" s="45"/>
      <c r="E13" s="45"/>
      <c r="F13" s="45"/>
      <c r="G13" s="45"/>
      <c r="H13" s="45"/>
      <c r="I13" s="45"/>
      <c r="J13" s="46"/>
    </row>
    <row r="14" spans="1:10" ht="15" customHeight="1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6"/>
    </row>
    <row r="15" spans="1:10" ht="15" customHeight="1" x14ac:dyDescent="0.25">
      <c r="A15" s="44"/>
      <c r="B15" s="45"/>
      <c r="C15" s="45"/>
      <c r="D15" s="45"/>
      <c r="E15" s="45"/>
      <c r="F15" s="45"/>
      <c r="G15" s="45"/>
      <c r="H15" s="45"/>
      <c r="I15" s="45"/>
      <c r="J15" s="46"/>
    </row>
    <row r="16" spans="1:10" ht="15" customHeight="1" x14ac:dyDescent="0.25">
      <c r="A16" s="44"/>
      <c r="B16" s="45"/>
      <c r="C16" s="45"/>
      <c r="D16" s="45"/>
      <c r="E16" s="45"/>
      <c r="F16" s="45"/>
      <c r="G16" s="45"/>
      <c r="H16" s="45"/>
      <c r="I16" s="45"/>
      <c r="J16" s="46"/>
    </row>
    <row r="17" spans="1:10" ht="15" customHeight="1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6"/>
    </row>
    <row r="18" spans="1:10" ht="15" customHeight="1" x14ac:dyDescent="0.25">
      <c r="A18" s="44"/>
      <c r="B18" s="45"/>
      <c r="C18" s="45"/>
      <c r="D18" s="45"/>
      <c r="E18" s="45"/>
      <c r="F18" s="45"/>
      <c r="G18" s="45"/>
      <c r="H18" s="45"/>
      <c r="I18" s="45"/>
      <c r="J18" s="46"/>
    </row>
    <row r="19" spans="1:10" ht="15" customHeight="1" x14ac:dyDescent="0.25">
      <c r="A19" s="44"/>
      <c r="B19" s="45"/>
      <c r="C19" s="45"/>
      <c r="D19" s="45"/>
      <c r="E19" s="45"/>
      <c r="F19" s="45"/>
      <c r="G19" s="45"/>
      <c r="H19" s="45"/>
      <c r="I19" s="45"/>
      <c r="J19" s="46"/>
    </row>
    <row r="20" spans="1:10" ht="15" customHeight="1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6"/>
    </row>
    <row r="21" spans="1:10" ht="15" customHeight="1" x14ac:dyDescent="0.25">
      <c r="A21" s="44"/>
      <c r="B21" s="45"/>
      <c r="C21" s="45"/>
      <c r="D21" s="45"/>
      <c r="E21" s="45"/>
      <c r="F21" s="45"/>
      <c r="G21" s="45"/>
      <c r="H21" s="45"/>
      <c r="I21" s="45"/>
      <c r="J21" s="46"/>
    </row>
    <row r="22" spans="1:10" ht="15" customHeight="1" x14ac:dyDescent="0.25">
      <c r="A22" s="44"/>
      <c r="B22" s="45"/>
      <c r="C22" s="45"/>
      <c r="D22" s="45"/>
      <c r="E22" s="45"/>
      <c r="F22" s="45"/>
      <c r="G22" s="45"/>
      <c r="H22" s="45"/>
      <c r="I22" s="45"/>
      <c r="J22" s="46"/>
    </row>
    <row r="23" spans="1:10" ht="15" customHeight="1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6"/>
    </row>
    <row r="24" spans="1:10" ht="15" customHeight="1" x14ac:dyDescent="0.25">
      <c r="A24" s="44"/>
      <c r="B24" s="45"/>
      <c r="C24" s="45"/>
      <c r="D24" s="45"/>
      <c r="E24" s="45"/>
      <c r="F24" s="45"/>
      <c r="G24" s="45"/>
      <c r="H24" s="45"/>
      <c r="I24" s="45"/>
      <c r="J24" s="46"/>
    </row>
    <row r="25" spans="1:10" ht="15" customHeight="1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6"/>
    </row>
    <row r="26" spans="1:10" ht="15" customHeight="1" x14ac:dyDescent="0.25">
      <c r="A26" s="44"/>
      <c r="B26" s="45"/>
      <c r="C26" s="45"/>
      <c r="D26" s="45"/>
      <c r="E26" s="45"/>
      <c r="F26" s="45"/>
      <c r="G26" s="45"/>
      <c r="H26" s="45"/>
      <c r="I26" s="45"/>
      <c r="J26" s="46"/>
    </row>
    <row r="27" spans="1:10" ht="15" customHeight="1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6"/>
    </row>
    <row r="28" spans="1:10" ht="15" customHeight="1" x14ac:dyDescent="0.25">
      <c r="A28" s="44"/>
      <c r="B28" s="45"/>
      <c r="C28" s="45"/>
      <c r="D28" s="45"/>
      <c r="E28" s="45"/>
      <c r="F28" s="45"/>
      <c r="G28" s="45"/>
      <c r="H28" s="45"/>
      <c r="I28" s="45"/>
      <c r="J28" s="46"/>
    </row>
    <row r="29" spans="1:10" ht="15" customHeight="1" x14ac:dyDescent="0.25">
      <c r="A29" s="44"/>
      <c r="B29" s="45"/>
      <c r="C29" s="45"/>
      <c r="D29" s="45"/>
      <c r="E29" s="45"/>
      <c r="F29" s="45"/>
      <c r="G29" s="45"/>
      <c r="H29" s="45"/>
      <c r="I29" s="45"/>
      <c r="J29" s="46"/>
    </row>
    <row r="30" spans="1:10" ht="15.75" customHeight="1" thickBot="1" x14ac:dyDescent="0.3">
      <c r="A30" s="47"/>
      <c r="B30" s="48"/>
      <c r="C30" s="48"/>
      <c r="D30" s="48"/>
      <c r="E30" s="48"/>
      <c r="F30" s="48"/>
      <c r="G30" s="48"/>
      <c r="H30" s="48"/>
      <c r="I30" s="48"/>
      <c r="J30" s="49"/>
    </row>
    <row r="31" spans="1:10" ht="7.5" customHeight="1" thickTop="1" thickBot="1" x14ac:dyDescent="0.3">
      <c r="A31" s="28"/>
      <c r="B31" s="29"/>
      <c r="C31" s="29"/>
      <c r="D31" s="29"/>
      <c r="E31" s="29"/>
      <c r="F31" s="29"/>
      <c r="G31" s="29"/>
      <c r="H31" s="29"/>
      <c r="I31" s="29"/>
      <c r="J31" s="30"/>
    </row>
    <row r="32" spans="1:10" ht="27" customHeight="1" thickTop="1" x14ac:dyDescent="0.25">
      <c r="A32" s="32" t="s">
        <v>11</v>
      </c>
      <c r="B32" s="33"/>
      <c r="C32" s="33"/>
      <c r="D32" s="33"/>
      <c r="E32" s="33"/>
      <c r="F32" s="33"/>
      <c r="G32" s="33"/>
      <c r="H32" s="33"/>
      <c r="I32" s="33"/>
      <c r="J32" s="34"/>
    </row>
    <row r="33" spans="1:10" ht="27" customHeight="1" thickBot="1" x14ac:dyDescent="0.3">
      <c r="A33" s="35"/>
      <c r="B33" s="36"/>
      <c r="C33" s="36"/>
      <c r="D33" s="36"/>
      <c r="E33" s="36"/>
      <c r="F33" s="36"/>
      <c r="G33" s="36"/>
      <c r="H33" s="36"/>
      <c r="I33" s="36"/>
      <c r="J33" s="37"/>
    </row>
    <row r="34" spans="1:10" ht="15.75" thickTop="1" x14ac:dyDescent="0.25"/>
  </sheetData>
  <mergeCells count="4">
    <mergeCell ref="A32:J33"/>
    <mergeCell ref="C2:E2"/>
    <mergeCell ref="A7:J30"/>
    <mergeCell ref="C5:I5"/>
  </mergeCells>
  <hyperlinks>
    <hyperlink ref="A32:J33" location="Gioco!A1" display="Vuoi essere tu il passeggero di Oreste? Allora clicca qui e vai a cominciare…"/>
  </hyperlinks>
  <pageMargins left="0.78740157480314965" right="0.78740157480314965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zoomScale="95" zoomScaleNormal="95" workbookViewId="0">
      <selection activeCell="T6" sqref="T6"/>
    </sheetView>
  </sheetViews>
  <sheetFormatPr defaultRowHeight="15" x14ac:dyDescent="0.25"/>
  <cols>
    <col min="1" max="1" width="5.7109375" customWidth="1"/>
    <col min="2" max="2" width="14.28515625" customWidth="1"/>
    <col min="3" max="3" width="2" customWidth="1"/>
    <col min="4" max="4" width="17.42578125" customWidth="1"/>
    <col min="5" max="6" width="2" customWidth="1"/>
    <col min="7" max="8" width="6" customWidth="1"/>
    <col min="9" max="9" width="2" customWidth="1"/>
    <col min="10" max="11" width="4.7109375" customWidth="1"/>
    <col min="12" max="12" width="0.7109375" customWidth="1"/>
    <col min="13" max="15" width="4.7109375" customWidth="1"/>
    <col min="16" max="16" width="0.7109375" customWidth="1"/>
    <col min="17" max="18" width="4.7109375" customWidth="1"/>
    <col min="19" max="19" width="2" customWidth="1"/>
    <col min="20" max="20" width="57.140625" customWidth="1"/>
    <col min="21" max="21" width="12.5703125" customWidth="1"/>
  </cols>
  <sheetData>
    <row r="1" spans="1:23" ht="9.75" customHeight="1" thickBo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42" customHeight="1" thickTop="1" thickBot="1" x14ac:dyDescent="0.3">
      <c r="A2" s="21"/>
      <c r="B2" s="58"/>
      <c r="C2" s="58"/>
      <c r="D2" s="58"/>
      <c r="E2" s="58"/>
      <c r="F2" s="58"/>
      <c r="G2" s="21"/>
      <c r="H2" s="21"/>
      <c r="I2" s="38" t="s">
        <v>39</v>
      </c>
      <c r="J2" s="39"/>
      <c r="K2" s="39"/>
      <c r="L2" s="39"/>
      <c r="M2" s="39"/>
      <c r="N2" s="39"/>
      <c r="O2" s="39"/>
      <c r="P2" s="39"/>
      <c r="Q2" s="39"/>
      <c r="R2" s="39"/>
      <c r="S2" s="40"/>
      <c r="T2" s="21"/>
      <c r="U2" s="21"/>
      <c r="V2" s="21"/>
      <c r="W2" s="21"/>
    </row>
    <row r="3" spans="1:23" ht="15.75" thickTop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s="4" customFormat="1" ht="32.25" customHeight="1" x14ac:dyDescent="0.3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22"/>
      <c r="W4" s="22"/>
    </row>
    <row r="5" spans="1:23" s="4" customFormat="1" ht="16.5" customHeight="1" x14ac:dyDescent="0.3">
      <c r="B5" s="59" t="s"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3" s="4" customFormat="1" ht="33" customHeight="1" x14ac:dyDescent="0.3">
      <c r="A6" s="12" t="s">
        <v>3</v>
      </c>
      <c r="B6" s="54" t="s">
        <v>4</v>
      </c>
      <c r="C6" s="54"/>
      <c r="D6" s="54"/>
      <c r="E6" s="54"/>
      <c r="F6" s="11"/>
      <c r="G6" s="14" t="s">
        <v>5</v>
      </c>
      <c r="H6" s="14" t="s">
        <v>6</v>
      </c>
      <c r="I6" s="11"/>
      <c r="J6" s="25"/>
      <c r="K6" s="25"/>
      <c r="L6" s="25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17.25" customHeight="1" x14ac:dyDescent="0.25">
      <c r="A7" s="6"/>
      <c r="B7" s="7" t="str">
        <f>IF(A7="T","1a Targa"," ")</f>
        <v xml:space="preserve"> </v>
      </c>
      <c r="C7" s="5"/>
      <c r="D7" s="10" t="str">
        <f>IF(A7="T",Foglio3!A2," ")</f>
        <v xml:space="preserve"> </v>
      </c>
      <c r="E7" s="5"/>
      <c r="G7" s="13" t="str">
        <f>IF(A7="T",Foglio3!B2," ")</f>
        <v xml:space="preserve"> </v>
      </c>
      <c r="H7" s="13" t="str">
        <f>IF(A7="T",Foglio3!C2," ")</f>
        <v xml:space="preserve"> 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17.25" customHeight="1" thickBot="1" x14ac:dyDescent="0.3">
      <c r="A8" s="6"/>
      <c r="B8" s="7" t="str">
        <f>IF(COUNTIF(A$7:A8,"T")=2,"2a Targa"," ")</f>
        <v xml:space="preserve"> </v>
      </c>
      <c r="C8" s="5"/>
      <c r="D8" s="10" t="str">
        <f>IF(COUNTIF(A$7:A8,"T")=2,Foglio3!A3," ")</f>
        <v xml:space="preserve"> </v>
      </c>
      <c r="E8" s="5"/>
      <c r="G8" s="13" t="str">
        <f>IF(COUNTIF(A$7:A8,"T")=2,Foglio3!B3," ")</f>
        <v xml:space="preserve"> </v>
      </c>
      <c r="H8" s="13" t="str">
        <f>IF(COUNTIF(A$7:A8,"T")=2,Foglio3!C3," ")</f>
        <v xml:space="preserve"> </v>
      </c>
    </row>
    <row r="9" spans="1:23" ht="17.25" customHeight="1" thickBot="1" x14ac:dyDescent="0.3">
      <c r="A9" s="6"/>
      <c r="B9" s="7" t="str">
        <f>IF(COUNTIF(A$7:A9,"T")=3,"3a Targa"," ")</f>
        <v xml:space="preserve"> </v>
      </c>
      <c r="C9" s="5"/>
      <c r="D9" s="10" t="str">
        <f>IF(COUNTIF(A$7:A9,"T")=3,Foglio3!A4," ")</f>
        <v xml:space="preserve"> </v>
      </c>
      <c r="E9" s="5"/>
      <c r="G9" s="13" t="str">
        <f>IF(COUNTIF(A$7:A9,"T")=3,Foglio3!B4," ")</f>
        <v xml:space="preserve"> </v>
      </c>
      <c r="H9" s="13" t="str">
        <f>IF(COUNTIF(A$7:A9,"T")=3,Foglio3!C4," ")</f>
        <v xml:space="preserve"> </v>
      </c>
      <c r="J9" s="55" t="s">
        <v>8</v>
      </c>
      <c r="K9" s="56"/>
      <c r="L9" s="56"/>
      <c r="M9" s="56"/>
      <c r="N9" s="56"/>
      <c r="O9" s="56"/>
      <c r="P9" s="56"/>
      <c r="Q9" s="56"/>
      <c r="R9" s="57"/>
      <c r="S9" s="17"/>
      <c r="T9" s="24"/>
      <c r="U9" s="23"/>
      <c r="V9" s="23"/>
      <c r="W9" s="23"/>
    </row>
    <row r="10" spans="1:23" ht="17.25" customHeight="1" thickBot="1" x14ac:dyDescent="0.3">
      <c r="A10" s="6"/>
      <c r="B10" s="7" t="str">
        <f>IF(COUNTIF(A$7:A10,"T")=4,"4a Targa"," ")</f>
        <v xml:space="preserve"> </v>
      </c>
      <c r="C10" s="5"/>
      <c r="D10" s="10" t="str">
        <f>IF(COUNTIF(A$7:A10,"T")=4,Foglio3!A5," ")</f>
        <v xml:space="preserve"> </v>
      </c>
      <c r="E10" s="5"/>
      <c r="G10" s="13" t="str">
        <f>IF(COUNTIF(A$7:A10,"T")=4,Foglio3!B5," ")</f>
        <v xml:space="preserve"> </v>
      </c>
      <c r="H10" s="13" t="str">
        <f>IF(COUNTIF(A$7:A10,"T")=4,Foglio3!C5," ")</f>
        <v xml:space="preserve"> </v>
      </c>
      <c r="T10" s="24"/>
      <c r="U10" s="23"/>
      <c r="V10" s="23"/>
      <c r="W10" s="23"/>
    </row>
    <row r="11" spans="1:23" ht="17.25" customHeight="1" thickBot="1" x14ac:dyDescent="0.3">
      <c r="A11" s="6"/>
      <c r="B11" s="7" t="str">
        <f>IF(COUNTIF(A$7:A11,"T")=5,"5a Targa"," ")</f>
        <v xml:space="preserve"> </v>
      </c>
      <c r="C11" s="5"/>
      <c r="D11" s="10" t="str">
        <f>IF(COUNTIF(A$7:A11,"T")=5,Foglio3!A6," ")</f>
        <v xml:space="preserve"> </v>
      </c>
      <c r="E11" s="5"/>
      <c r="G11" s="13" t="str">
        <f>IF(COUNTIF(A$7:A11,"T")=5,Foglio3!B6," ")</f>
        <v xml:space="preserve"> </v>
      </c>
      <c r="H11" s="13" t="str">
        <f>IF(COUNTIF(A$7:A11,"T")=5,Foglio3!C6," ")</f>
        <v xml:space="preserve"> </v>
      </c>
      <c r="J11" s="15"/>
      <c r="K11" s="15"/>
      <c r="L11" s="16"/>
      <c r="M11" s="15"/>
      <c r="N11" s="15"/>
      <c r="O11" s="15"/>
      <c r="P11" s="16"/>
      <c r="Q11" s="15"/>
      <c r="R11" s="15"/>
      <c r="S11" s="18"/>
      <c r="T11" s="20" t="str">
        <f>IF(U11=TRUE,"Ottimo! Hai risolto l'enigma utilizzando 5 targhe!"," ")</f>
        <v xml:space="preserve"> </v>
      </c>
      <c r="U11" s="19" t="b">
        <f>AND(J11=Foglio3!D$2,K11=Foglio3!E$2,M11=Foglio3!F$2,N11=Foglio3!G$2,O11=Foglio3!H$2,Q11=Foglio3!I$2,R11=Foglio3!J$2)</f>
        <v>0</v>
      </c>
      <c r="V11" s="23"/>
      <c r="W11" s="23"/>
    </row>
    <row r="12" spans="1:23" ht="17.25" customHeight="1" thickBot="1" x14ac:dyDescent="0.3">
      <c r="A12" s="6"/>
      <c r="B12" s="7" t="str">
        <f>IF(COUNTIF(A$7:A12,"T")=6,"6a Targa"," ")</f>
        <v xml:space="preserve"> </v>
      </c>
      <c r="C12" s="5"/>
      <c r="D12" s="10" t="str">
        <f>IF(COUNTIF(A$7:A12,"T")=6,Foglio3!A7," ")</f>
        <v xml:space="preserve"> </v>
      </c>
      <c r="E12" s="5"/>
      <c r="G12" s="13" t="str">
        <f>IF(COUNTIF(A$7:A12,"T")=6,Foglio3!B7," ")</f>
        <v xml:space="preserve"> </v>
      </c>
      <c r="H12" s="13" t="str">
        <f>IF(COUNTIF(A$7:A12,"T")=6,Foglio3!C7," ")</f>
        <v xml:space="preserve"> </v>
      </c>
      <c r="J12" s="15"/>
      <c r="K12" s="15"/>
      <c r="L12" s="16"/>
      <c r="M12" s="15"/>
      <c r="N12" s="15"/>
      <c r="O12" s="15"/>
      <c r="P12" s="16"/>
      <c r="Q12" s="15"/>
      <c r="R12" s="15"/>
      <c r="S12" s="18"/>
      <c r="T12" s="20" t="str">
        <f>IF(U12=TRUE,"Ottimo! Hai risolto l'enigma utilizzando 6 targhe!"," ")</f>
        <v xml:space="preserve"> </v>
      </c>
      <c r="U12" s="19" t="b">
        <f>AND(J12=Foglio3!D$2,K12=Foglio3!E$2,M12=Foglio3!F$2,N12=Foglio3!G$2,O12=Foglio3!H$2,Q12=Foglio3!I$2,R12=Foglio3!J$2)</f>
        <v>0</v>
      </c>
      <c r="V12" s="23"/>
      <c r="W12" s="23"/>
    </row>
    <row r="13" spans="1:23" ht="17.25" customHeight="1" thickBot="1" x14ac:dyDescent="0.3">
      <c r="A13" s="6"/>
      <c r="B13" s="7" t="str">
        <f>IF(COUNTIF(A$7:A13,"T")=7,"7a Targa"," ")</f>
        <v xml:space="preserve"> </v>
      </c>
      <c r="C13" s="5"/>
      <c r="D13" s="10" t="str">
        <f>IF(COUNTIF(A$7:A13,"T")=7,Foglio3!A8," ")</f>
        <v xml:space="preserve"> </v>
      </c>
      <c r="E13" s="5"/>
      <c r="G13" s="13" t="str">
        <f>IF(COUNTIF(A$7:A13,"T")=7,Foglio3!B8," ")</f>
        <v xml:space="preserve"> </v>
      </c>
      <c r="H13" s="13" t="str">
        <f>IF(COUNTIF(A$7:A13,"T")=7,Foglio3!C8," ")</f>
        <v xml:space="preserve"> </v>
      </c>
      <c r="J13" s="15"/>
      <c r="K13" s="15"/>
      <c r="L13" s="16"/>
      <c r="M13" s="15"/>
      <c r="N13" s="15"/>
      <c r="O13" s="15"/>
      <c r="P13" s="16"/>
      <c r="Q13" s="15"/>
      <c r="R13" s="15"/>
      <c r="S13" s="18"/>
      <c r="T13" s="20" t="str">
        <f>IF(U13=TRUE,"Ottimo! Hai risolto l'enigma utilizzando 7 targhe!"," ")</f>
        <v xml:space="preserve"> </v>
      </c>
      <c r="U13" s="19" t="b">
        <f>AND(J13=Foglio3!D$2,K13=Foglio3!E$2,M13=Foglio3!F$2,N13=Foglio3!G$2,O13=Foglio3!H$2,Q13=Foglio3!I$2,R13=Foglio3!J$2)</f>
        <v>0</v>
      </c>
      <c r="V13" s="23"/>
      <c r="W13" s="23"/>
    </row>
    <row r="14" spans="1:23" ht="17.25" customHeight="1" thickBot="1" x14ac:dyDescent="0.3">
      <c r="A14" s="6"/>
      <c r="B14" s="7" t="str">
        <f>IF(COUNTIF(A$7:A14,"T")=8,"8a Targa"," ")</f>
        <v xml:space="preserve"> </v>
      </c>
      <c r="C14" s="5"/>
      <c r="D14" s="10" t="str">
        <f>IF(COUNTIF(A$7:A14,"T")=8,Foglio3!A9," ")</f>
        <v xml:space="preserve"> </v>
      </c>
      <c r="E14" s="5"/>
      <c r="G14" s="13" t="str">
        <f>IF(COUNTIF(A$7:A14,"T")=8,Foglio3!B9," ")</f>
        <v xml:space="preserve"> </v>
      </c>
      <c r="H14" s="13" t="str">
        <f>IF(COUNTIF(A$7:A14,"T")=8,Foglio3!C9," ")</f>
        <v xml:space="preserve"> </v>
      </c>
      <c r="J14" s="15"/>
      <c r="K14" s="15"/>
      <c r="L14" s="16"/>
      <c r="M14" s="15"/>
      <c r="N14" s="15"/>
      <c r="O14" s="15"/>
      <c r="P14" s="16"/>
      <c r="Q14" s="15"/>
      <c r="R14" s="15"/>
      <c r="S14" s="18"/>
      <c r="T14" s="20" t="str">
        <f>IF(U14=TRUE,"Ottimo! Hai risolto l'enigma utilizzando 8 targhe!"," ")</f>
        <v xml:space="preserve"> </v>
      </c>
      <c r="U14" s="19" t="b">
        <f>AND(J14=Foglio3!D$2,K14=Foglio3!E$2,M14=Foglio3!F$2,N14=Foglio3!G$2,O14=Foglio3!H$2,Q14=Foglio3!I$2,R14=Foglio3!J$2)</f>
        <v>0</v>
      </c>
      <c r="V14" s="23"/>
      <c r="W14" s="23"/>
    </row>
    <row r="15" spans="1:23" ht="17.25" customHeight="1" thickBot="1" x14ac:dyDescent="0.3">
      <c r="A15" s="6"/>
      <c r="B15" s="7" t="str">
        <f>IF(COUNTIF(A$7:A15,"T")=9,"9a Targa"," ")</f>
        <v xml:space="preserve"> </v>
      </c>
      <c r="C15" s="5"/>
      <c r="D15" s="10" t="str">
        <f>IF(COUNTIF(A$7:A15,"T")=9,Foglio3!A10," ")</f>
        <v xml:space="preserve"> </v>
      </c>
      <c r="E15" s="5"/>
      <c r="G15" s="13" t="str">
        <f>IF(COUNTIF(A$7:A15,"T")=9,Foglio3!B10," ")</f>
        <v xml:space="preserve"> </v>
      </c>
      <c r="H15" s="13" t="str">
        <f>IF(COUNTIF(A$7:A15,"T")=9,Foglio3!C10," ")</f>
        <v xml:space="preserve"> </v>
      </c>
      <c r="J15" s="15"/>
      <c r="K15" s="15"/>
      <c r="L15" s="16"/>
      <c r="M15" s="15"/>
      <c r="N15" s="15"/>
      <c r="O15" s="15"/>
      <c r="P15" s="16"/>
      <c r="Q15" s="15"/>
      <c r="R15" s="15"/>
      <c r="S15" s="18"/>
      <c r="T15" s="20" t="str">
        <f>IF(U15=TRUE,"Ottimo! Hai risolto l'enigma utilizzando 9 targhe!"," ")</f>
        <v xml:space="preserve"> </v>
      </c>
      <c r="U15" s="19" t="b">
        <f>AND(J15=Foglio3!D$2,K15=Foglio3!E$2,M15=Foglio3!F$2,N15=Foglio3!G$2,O15=Foglio3!H$2,Q15=Foglio3!I$2,R15=Foglio3!J$2)</f>
        <v>0</v>
      </c>
      <c r="V15" s="23"/>
      <c r="W15" s="23"/>
    </row>
    <row r="16" spans="1:23" ht="17.25" customHeight="1" thickBot="1" x14ac:dyDescent="0.3">
      <c r="A16" s="6"/>
      <c r="B16" s="7" t="str">
        <f>IF(COUNTIF(A$7:A16,"T")=10,"10a Targa"," ")</f>
        <v xml:space="preserve"> </v>
      </c>
      <c r="C16" s="5"/>
      <c r="D16" s="10" t="str">
        <f>IF(COUNTIF(A$7:A16,"T")=10,Foglio3!A11," ")</f>
        <v xml:space="preserve"> </v>
      </c>
      <c r="E16" s="5"/>
      <c r="G16" s="13" t="str">
        <f>IF(COUNTIF(A$7:A16,"T")=10,Foglio3!B11," ")</f>
        <v xml:space="preserve"> </v>
      </c>
      <c r="H16" s="13" t="str">
        <f>IF(COUNTIF(A$7:A16,"T")=10,Foglio3!C11," ")</f>
        <v xml:space="preserve"> </v>
      </c>
      <c r="J16" s="15"/>
      <c r="K16" s="15"/>
      <c r="L16" s="16"/>
      <c r="M16" s="15"/>
      <c r="N16" s="15"/>
      <c r="O16" s="15"/>
      <c r="P16" s="16"/>
      <c r="Q16" s="15"/>
      <c r="R16" s="15"/>
      <c r="S16" s="18"/>
      <c r="T16" s="20" t="str">
        <f>IF(U16=TRUE,"Ottimo! Hai risolto l'enigma utilizzando 10 targhe!"," ")</f>
        <v xml:space="preserve"> </v>
      </c>
      <c r="U16" s="19" t="b">
        <f>AND(J16=Foglio3!D$2,K16=Foglio3!E$2,M16=Foglio3!F$2,N16=Foglio3!G$2,O16=Foglio3!H$2,Q16=Foglio3!I$2,R16=Foglio3!J$2)</f>
        <v>0</v>
      </c>
      <c r="V16" s="23"/>
      <c r="W16" s="23"/>
    </row>
    <row r="17" spans="1:23" ht="17.25" customHeight="1" thickBot="1" x14ac:dyDescent="0.3">
      <c r="A17" s="6"/>
      <c r="B17" s="7" t="str">
        <f>IF(COUNTIF(A$7:A17,"T")=11,"11a Targa"," ")</f>
        <v xml:space="preserve"> </v>
      </c>
      <c r="C17" s="5"/>
      <c r="D17" s="10" t="str">
        <f>IF(COUNTIF(A$7:A17,"T")=11,Foglio3!A12," ")</f>
        <v xml:space="preserve"> </v>
      </c>
      <c r="E17" s="5"/>
      <c r="G17" s="13" t="str">
        <f>IF(COUNTIF(A$7:A17,"T")=11,Foglio3!B12," ")</f>
        <v xml:space="preserve"> </v>
      </c>
      <c r="H17" s="13" t="str">
        <f>IF(COUNTIF(A$7:A17,"T")=11,Foglio3!C12," ")</f>
        <v xml:space="preserve"> </v>
      </c>
      <c r="J17" s="15"/>
      <c r="K17" s="15"/>
      <c r="L17" s="16"/>
      <c r="M17" s="15"/>
      <c r="N17" s="15"/>
      <c r="O17" s="15"/>
      <c r="P17" s="16"/>
      <c r="Q17" s="15"/>
      <c r="R17" s="15"/>
      <c r="S17" s="18"/>
      <c r="T17" s="20" t="str">
        <f>IF(U17=TRUE,"Ottimo! Hai risolto l'enigma utilizzando 11 targhe!"," ")</f>
        <v xml:space="preserve"> </v>
      </c>
      <c r="U17" s="19" t="b">
        <f>AND(J17=Foglio3!D$2,K17=Foglio3!E$2,M17=Foglio3!F$2,N17=Foglio3!G$2,O17=Foglio3!H$2,Q17=Foglio3!I$2,R17=Foglio3!J$2)</f>
        <v>0</v>
      </c>
      <c r="V17" s="23"/>
      <c r="W17" s="23"/>
    </row>
    <row r="18" spans="1:23" ht="17.25" customHeight="1" thickBot="1" x14ac:dyDescent="0.3">
      <c r="A18" s="6"/>
      <c r="B18" s="7" t="str">
        <f>IF(COUNTIF(A$7:A18,"T")=12,"12a Targa"," ")</f>
        <v xml:space="preserve"> </v>
      </c>
      <c r="C18" s="5"/>
      <c r="D18" s="10" t="str">
        <f>IF(COUNTIF(A$7:A18,"T")=12,Foglio3!A13," ")</f>
        <v xml:space="preserve"> </v>
      </c>
      <c r="E18" s="5"/>
      <c r="G18" s="13" t="str">
        <f>IF(COUNTIF(A$7:A18,"T")=12,Foglio3!B13," ")</f>
        <v xml:space="preserve"> </v>
      </c>
      <c r="H18" s="13" t="str">
        <f>IF(COUNTIF(A$7:A18,"T")=12,Foglio3!C13," ")</f>
        <v xml:space="preserve"> </v>
      </c>
      <c r="J18" s="15"/>
      <c r="K18" s="15"/>
      <c r="L18" s="16"/>
      <c r="M18" s="15"/>
      <c r="N18" s="15"/>
      <c r="O18" s="15"/>
      <c r="P18" s="16"/>
      <c r="Q18" s="15"/>
      <c r="R18" s="15"/>
      <c r="S18" s="18"/>
      <c r="T18" s="20" t="str">
        <f>IF(U18=TRUE,"Ottimo! Hai risolto l'enigma utilizzando 12 targhe!"," ")</f>
        <v xml:space="preserve"> </v>
      </c>
      <c r="U18" s="19" t="b">
        <f>AND(J18=Foglio3!D$2,K18=Foglio3!E$2,M18=Foglio3!F$2,N18=Foglio3!G$2,O18=Foglio3!H$2,Q18=Foglio3!I$2,R18=Foglio3!J$2)</f>
        <v>0</v>
      </c>
      <c r="V18" s="23"/>
      <c r="W18" s="23"/>
    </row>
    <row r="19" spans="1:23" ht="17.25" customHeight="1" thickBot="1" x14ac:dyDescent="0.3">
      <c r="A19" s="6"/>
      <c r="B19" s="7" t="str">
        <f>IF(COUNTIF(A$7:A19,"T")=13,"13a Targa"," ")</f>
        <v xml:space="preserve"> </v>
      </c>
      <c r="C19" s="5"/>
      <c r="D19" s="10" t="str">
        <f>IF(COUNTIF(A$7:A19,"T")=13,Foglio3!A14," ")</f>
        <v xml:space="preserve"> </v>
      </c>
      <c r="E19" s="5"/>
      <c r="G19" s="13" t="str">
        <f>IF(COUNTIF(A$7:A19,"T")=13,Foglio3!B14," ")</f>
        <v xml:space="preserve"> </v>
      </c>
      <c r="H19" s="13" t="str">
        <f>IF(COUNTIF(A$7:A19,"T")=13,Foglio3!C14," ")</f>
        <v xml:space="preserve"> </v>
      </c>
      <c r="J19" s="15"/>
      <c r="K19" s="15"/>
      <c r="L19" s="16"/>
      <c r="M19" s="15"/>
      <c r="N19" s="15"/>
      <c r="O19" s="15"/>
      <c r="P19" s="16"/>
      <c r="Q19" s="15"/>
      <c r="R19" s="15"/>
      <c r="S19" s="18"/>
      <c r="T19" s="20" t="str">
        <f>IF(U19=TRUE,"Ottimo! Hai risolto l'enigma utilizzando 13 targhe!"," ")</f>
        <v xml:space="preserve"> </v>
      </c>
      <c r="U19" s="19" t="b">
        <f>AND(J19=Foglio3!D$2,K19=Foglio3!E$2,M19=Foglio3!F$2,N19=Foglio3!G$2,O19=Foglio3!H$2,Q19=Foglio3!I$2,R19=Foglio3!J$2)</f>
        <v>0</v>
      </c>
      <c r="V19" s="23"/>
      <c r="W19" s="23"/>
    </row>
    <row r="20" spans="1:23" ht="17.25" customHeight="1" thickBot="1" x14ac:dyDescent="0.3">
      <c r="A20" s="6"/>
      <c r="B20" s="7" t="str">
        <f>IF(COUNTIF(A$7:A20,"T")=14,"14a Targa"," ")</f>
        <v xml:space="preserve"> </v>
      </c>
      <c r="C20" s="5"/>
      <c r="D20" s="10" t="str">
        <f>IF(COUNTIF(A$7:A20,"T")=14,Foglio3!A15," ")</f>
        <v xml:space="preserve"> </v>
      </c>
      <c r="E20" s="5"/>
      <c r="G20" s="13" t="str">
        <f>IF(COUNTIF(A$7:A20,"T")=14,Foglio3!B15," ")</f>
        <v xml:space="preserve"> </v>
      </c>
      <c r="H20" s="13" t="str">
        <f>IF(COUNTIF(A$7:A20,"T")=14,Foglio3!C15," ")</f>
        <v xml:space="preserve"> </v>
      </c>
      <c r="J20" s="15"/>
      <c r="K20" s="15"/>
      <c r="L20" s="16"/>
      <c r="M20" s="15"/>
      <c r="N20" s="15"/>
      <c r="O20" s="15"/>
      <c r="P20" s="16"/>
      <c r="Q20" s="15"/>
      <c r="R20" s="15"/>
      <c r="S20" s="18"/>
      <c r="T20" s="20" t="str">
        <f>IF(U20=TRUE,"Ottimo! Hai risolto l'enigma utilizzando 14 targhe!"," ")</f>
        <v xml:space="preserve"> </v>
      </c>
      <c r="U20" s="19" t="b">
        <f>AND(J20=Foglio3!D$2,K20=Foglio3!E$2,M20=Foglio3!F$2,N20=Foglio3!G$2,O20=Foglio3!H$2,Q20=Foglio3!I$2,R20=Foglio3!J$2)</f>
        <v>0</v>
      </c>
      <c r="V20" s="23"/>
      <c r="W20" s="23"/>
    </row>
    <row r="21" spans="1:23" ht="17.25" customHeight="1" thickBot="1" x14ac:dyDescent="0.3">
      <c r="A21" s="6"/>
      <c r="B21" s="7" t="str">
        <f>IF(COUNTIF(A$7:A21,"T")=15,"15a Targa"," ")</f>
        <v xml:space="preserve"> </v>
      </c>
      <c r="C21" s="5"/>
      <c r="D21" s="10" t="str">
        <f>IF(COUNTIF(A$7:A21,"T")=15,Foglio3!A16," ")</f>
        <v xml:space="preserve"> </v>
      </c>
      <c r="E21" s="5"/>
      <c r="G21" s="13" t="str">
        <f>IF(COUNTIF(A$7:A21,"T")=15,Foglio3!B16," ")</f>
        <v xml:space="preserve"> </v>
      </c>
      <c r="H21" s="13" t="str">
        <f>IF(COUNTIF(A$7:A21,"T")=15,Foglio3!C16," ")</f>
        <v xml:space="preserve"> </v>
      </c>
      <c r="J21" s="15"/>
      <c r="K21" s="15"/>
      <c r="L21" s="16"/>
      <c r="M21" s="15"/>
      <c r="N21" s="15"/>
      <c r="O21" s="15"/>
      <c r="P21" s="16"/>
      <c r="Q21" s="15"/>
      <c r="R21" s="15"/>
      <c r="S21" s="18"/>
      <c r="T21" s="20" t="str">
        <f>IF(U21=TRUE,"Ottimo! Hai risolto l'enigma utilizzando 15 targhe!"," ")</f>
        <v xml:space="preserve"> </v>
      </c>
      <c r="U21" s="19" t="b">
        <f>AND(J21=Foglio3!D$2,K21=Foglio3!E$2,M21=Foglio3!F$2,N21=Foglio3!G$2,O21=Foglio3!H$2,Q21=Foglio3!I$2,R21=Foglio3!J$2)</f>
        <v>0</v>
      </c>
      <c r="V21" s="23"/>
      <c r="W21" s="23"/>
    </row>
    <row r="22" spans="1:23" ht="17.25" customHeight="1" thickBot="1" x14ac:dyDescent="0.3">
      <c r="A22" s="6"/>
      <c r="B22" s="7" t="str">
        <f>IF(COUNTIF(A$7:A22,"T")=16,"16a Targa"," ")</f>
        <v xml:space="preserve"> </v>
      </c>
      <c r="C22" s="5"/>
      <c r="D22" s="10" t="str">
        <f>IF(COUNTIF(A$7:A22,"T")=16,Foglio3!A17," ")</f>
        <v xml:space="preserve"> </v>
      </c>
      <c r="E22" s="5"/>
      <c r="G22" s="13" t="str">
        <f>IF(COUNTIF(A$7:A22,"T")=16,Foglio3!B17," ")</f>
        <v xml:space="preserve"> </v>
      </c>
      <c r="H22" s="13" t="str">
        <f>IF(COUNTIF(A$7:A22,"T")=16,Foglio3!C17," ")</f>
        <v xml:space="preserve"> </v>
      </c>
      <c r="J22" s="15"/>
      <c r="K22" s="15"/>
      <c r="L22" s="16"/>
      <c r="M22" s="15"/>
      <c r="N22" s="15"/>
      <c r="O22" s="15"/>
      <c r="P22" s="16"/>
      <c r="Q22" s="15"/>
      <c r="R22" s="15"/>
      <c r="S22" s="18"/>
      <c r="T22" s="20" t="str">
        <f>IF(U22=TRUE,"Bene! Hai risolto l'enigma utilizzando 16 targhe!"," ")</f>
        <v xml:space="preserve"> </v>
      </c>
      <c r="U22" s="19" t="b">
        <f>AND(J22=Foglio3!D$2,K22=Foglio3!E$2,M22=Foglio3!F$2,N22=Foglio3!G$2,O22=Foglio3!H$2,Q22=Foglio3!I$2,R22=Foglio3!J$2)</f>
        <v>0</v>
      </c>
      <c r="V22" s="23"/>
      <c r="W22" s="23"/>
    </row>
    <row r="23" spans="1:23" ht="17.25" customHeight="1" thickBot="1" x14ac:dyDescent="0.3">
      <c r="A23" s="6"/>
      <c r="B23" s="7" t="str">
        <f>IF(COUNTIF(A$7:A23,"T")=17,"17a Targa"," ")</f>
        <v xml:space="preserve"> </v>
      </c>
      <c r="C23" s="5"/>
      <c r="D23" s="10" t="str">
        <f>IF(COUNTIF(A$7:A23,"T")=17,Foglio3!A18," ")</f>
        <v xml:space="preserve"> </v>
      </c>
      <c r="E23" s="5"/>
      <c r="G23" s="13" t="str">
        <f>IF(COUNTIF(A$7:A23,"T")=17,Foglio3!B18," ")</f>
        <v xml:space="preserve"> </v>
      </c>
      <c r="H23" s="13" t="str">
        <f>IF(COUNTIF(A$7:A23,"T")=17,Foglio3!C18," ")</f>
        <v xml:space="preserve"> </v>
      </c>
      <c r="J23" s="15"/>
      <c r="K23" s="15"/>
      <c r="L23" s="16"/>
      <c r="M23" s="15"/>
      <c r="N23" s="15"/>
      <c r="O23" s="15"/>
      <c r="P23" s="16"/>
      <c r="Q23" s="15"/>
      <c r="R23" s="15"/>
      <c r="S23" s="18"/>
      <c r="T23" s="20" t="str">
        <f>IF(U23=TRUE,"Bene! Hai risolto l'enigma utilizzando 17 targhe!"," ")</f>
        <v xml:space="preserve"> </v>
      </c>
      <c r="U23" s="19" t="b">
        <f>AND(J23=Foglio3!D$2,K23=Foglio3!E$2,M23=Foglio3!F$2,N23=Foglio3!G$2,O23=Foglio3!H$2,Q23=Foglio3!I$2,R23=Foglio3!J$2)</f>
        <v>0</v>
      </c>
      <c r="V23" s="23"/>
      <c r="W23" s="23"/>
    </row>
    <row r="24" spans="1:23" ht="17.25" customHeight="1" thickBot="1" x14ac:dyDescent="0.3">
      <c r="A24" s="6"/>
      <c r="B24" s="7" t="str">
        <f>IF(COUNTIF(A$7:A24,"T")=18,"18a Targa"," ")</f>
        <v xml:space="preserve"> </v>
      </c>
      <c r="C24" s="5"/>
      <c r="D24" s="10" t="str">
        <f>IF(COUNTIF(A$7:A24,"T")=18,Foglio3!A19," ")</f>
        <v xml:space="preserve"> </v>
      </c>
      <c r="E24" s="5"/>
      <c r="G24" s="13" t="str">
        <f>IF(COUNTIF(A$7:A24,"T")=18,Foglio3!B19," ")</f>
        <v xml:space="preserve"> </v>
      </c>
      <c r="H24" s="13" t="str">
        <f>IF(COUNTIF(A$7:A24,"T")=18,Foglio3!C19," ")</f>
        <v xml:space="preserve"> </v>
      </c>
      <c r="J24" s="15"/>
      <c r="K24" s="15"/>
      <c r="L24" s="16"/>
      <c r="M24" s="15"/>
      <c r="N24" s="15"/>
      <c r="O24" s="15"/>
      <c r="P24" s="16"/>
      <c r="Q24" s="15"/>
      <c r="R24" s="15"/>
      <c r="S24" s="18"/>
      <c r="T24" s="20" t="str">
        <f>IF(U24=TRUE,"Bene! Hai risolto l'enigma utilizzando 18 targhe!"," ")</f>
        <v xml:space="preserve"> </v>
      </c>
      <c r="U24" s="19" t="b">
        <f>AND(J24=Foglio3!D$2,K24=Foglio3!E$2,M24=Foglio3!F$2,N24=Foglio3!G$2,O24=Foglio3!H$2,Q24=Foglio3!I$2,R24=Foglio3!J$2)</f>
        <v>0</v>
      </c>
      <c r="V24" s="23"/>
      <c r="W24" s="23"/>
    </row>
    <row r="25" spans="1:23" ht="17.25" customHeight="1" thickBot="1" x14ac:dyDescent="0.3">
      <c r="A25" s="6"/>
      <c r="B25" s="7" t="str">
        <f>IF(COUNTIF(A$7:A25,"T")=19,"19a Targa"," ")</f>
        <v xml:space="preserve"> </v>
      </c>
      <c r="C25" s="5"/>
      <c r="D25" s="10" t="str">
        <f>IF(COUNTIF(A$7:A25,"T")=19,Foglio3!A20," ")</f>
        <v xml:space="preserve"> </v>
      </c>
      <c r="E25" s="5"/>
      <c r="G25" s="13" t="str">
        <f>IF(COUNTIF(A$7:A25,"T")=19,Foglio3!B20," ")</f>
        <v xml:space="preserve"> </v>
      </c>
      <c r="H25" s="13" t="str">
        <f>IF(COUNTIF(A$7:A25,"T")=19,Foglio3!C20," ")</f>
        <v xml:space="preserve"> </v>
      </c>
      <c r="J25" s="15"/>
      <c r="K25" s="15"/>
      <c r="L25" s="16"/>
      <c r="M25" s="15"/>
      <c r="N25" s="15"/>
      <c r="O25" s="15"/>
      <c r="P25" s="16"/>
      <c r="Q25" s="15"/>
      <c r="R25" s="15"/>
      <c r="S25" s="18"/>
      <c r="T25" s="20" t="str">
        <f>IF(U25=TRUE,"Bene! Hai risolto l'enigma utilizzando 19 targhe!"," ")</f>
        <v xml:space="preserve"> </v>
      </c>
      <c r="U25" s="19" t="b">
        <f>AND(J25=Foglio3!D$2,K25=Foglio3!E$2,M25=Foglio3!F$2,N25=Foglio3!G$2,O25=Foglio3!H$2,Q25=Foglio3!I$2,R25=Foglio3!J$2)</f>
        <v>0</v>
      </c>
      <c r="V25" s="23"/>
      <c r="W25" s="23"/>
    </row>
    <row r="26" spans="1:23" ht="17.25" customHeight="1" thickBot="1" x14ac:dyDescent="0.3">
      <c r="A26" s="6"/>
      <c r="B26" s="7" t="str">
        <f>IF(COUNTIF(A$7:A26,"T")=20,"20a Targa"," ")</f>
        <v xml:space="preserve"> </v>
      </c>
      <c r="C26" s="5"/>
      <c r="D26" s="10" t="str">
        <f>IF(COUNTIF(A$7:A26,"T")=20,Foglio3!A21," ")</f>
        <v xml:space="preserve"> </v>
      </c>
      <c r="E26" s="5"/>
      <c r="G26" s="13" t="str">
        <f>IF(COUNTIF(A$7:A26,"T")=20,Foglio3!B21," ")</f>
        <v xml:space="preserve"> </v>
      </c>
      <c r="H26" s="13" t="str">
        <f>IF(COUNTIF(A$7:A26,"T")=20,Foglio3!C21," ")</f>
        <v xml:space="preserve"> </v>
      </c>
      <c r="J26" s="15"/>
      <c r="K26" s="15"/>
      <c r="L26" s="16"/>
      <c r="M26" s="15"/>
      <c r="N26" s="15"/>
      <c r="O26" s="15"/>
      <c r="P26" s="16"/>
      <c r="Q26" s="15"/>
      <c r="R26" s="15"/>
      <c r="S26" s="18"/>
      <c r="T26" s="20" t="str">
        <f>IF(U26=TRUE,"Bene! Hai risolto l'enigma utilizzando 20 targhe!"," ")</f>
        <v xml:space="preserve"> </v>
      </c>
      <c r="U26" s="19" t="b">
        <f>AND(J26=Foglio3!D$2,K26=Foglio3!E$2,M26=Foglio3!F$2,N26=Foglio3!G$2,O26=Foglio3!H$2,Q26=Foglio3!I$2,R26=Foglio3!J$2)</f>
        <v>0</v>
      </c>
      <c r="V26" s="23"/>
      <c r="W26" s="23"/>
    </row>
    <row r="27" spans="1:23" ht="17.25" customHeight="1" thickBot="1" x14ac:dyDescent="0.3">
      <c r="A27" s="6"/>
      <c r="B27" s="7" t="str">
        <f>IF(COUNTIF(A$7:A27,"T")=21,"21a Targa"," ")</f>
        <v xml:space="preserve"> </v>
      </c>
      <c r="C27" s="5"/>
      <c r="D27" s="10" t="str">
        <f>IF(COUNTIF(A$7:A27,"T")=21,Foglio3!A22," ")</f>
        <v xml:space="preserve"> </v>
      </c>
      <c r="E27" s="5"/>
      <c r="G27" s="13" t="str">
        <f>IF(COUNTIF(A$7:A27,"T")=21,Foglio3!B22," ")</f>
        <v xml:space="preserve"> </v>
      </c>
      <c r="H27" s="13" t="str">
        <f>IF(COUNTIF(A$7:A27,"T")=21,Foglio3!C22," ")</f>
        <v xml:space="preserve"> </v>
      </c>
      <c r="J27" s="15"/>
      <c r="K27" s="15"/>
      <c r="L27" s="16"/>
      <c r="M27" s="15"/>
      <c r="N27" s="15"/>
      <c r="O27" s="15"/>
      <c r="P27" s="16"/>
      <c r="Q27" s="15"/>
      <c r="R27" s="15"/>
      <c r="S27" s="18"/>
      <c r="T27" s="20" t="str">
        <f>IF(U27=TRUE,"Bene! Hai risolto l'enigma utilizzando 21 targhe!"," ")</f>
        <v xml:space="preserve"> </v>
      </c>
      <c r="U27" s="19" t="b">
        <f>AND(J27=Foglio3!D$2,K27=Foglio3!E$2,M27=Foglio3!F$2,N27=Foglio3!G$2,O27=Foglio3!H$2,Q27=Foglio3!I$2,R27=Foglio3!J$2)</f>
        <v>0</v>
      </c>
      <c r="V27" s="23"/>
      <c r="W27" s="23"/>
    </row>
    <row r="28" spans="1:23" ht="17.25" customHeight="1" thickBot="1" x14ac:dyDescent="0.3">
      <c r="A28" s="6"/>
      <c r="B28" s="7" t="str">
        <f>IF(COUNTIF(A$7:A28,"T")=22,"22a Targa"," ")</f>
        <v xml:space="preserve"> </v>
      </c>
      <c r="C28" s="5"/>
      <c r="D28" s="10" t="str">
        <f>IF(COUNTIF(A$7:A28,"T")=22,Foglio3!A23," ")</f>
        <v xml:space="preserve"> </v>
      </c>
      <c r="E28" s="5"/>
      <c r="G28" s="13" t="str">
        <f>IF(COUNTIF(A$7:A28,"T")=22,Foglio3!B23," ")</f>
        <v xml:space="preserve"> </v>
      </c>
      <c r="H28" s="13" t="str">
        <f>IF(COUNTIF(A$7:A28,"T")=22,Foglio3!C23," ")</f>
        <v xml:space="preserve"> </v>
      </c>
      <c r="J28" s="15"/>
      <c r="K28" s="15"/>
      <c r="L28" s="16"/>
      <c r="M28" s="15"/>
      <c r="N28" s="15"/>
      <c r="O28" s="15"/>
      <c r="P28" s="16"/>
      <c r="Q28" s="15"/>
      <c r="R28" s="15"/>
      <c r="S28" s="18"/>
      <c r="T28" s="20" t="str">
        <f>IF(U28=TRUE,"Hai risolto l'enigma, utilizzando 22 targhe!"," ")</f>
        <v xml:space="preserve"> </v>
      </c>
      <c r="U28" s="19" t="b">
        <f>AND(J28=Foglio3!D$2,K28=Foglio3!E$2,M28=Foglio3!F$2,N28=Foglio3!G$2,O28=Foglio3!H$2,Q28=Foglio3!I$2,R28=Foglio3!J$2)</f>
        <v>0</v>
      </c>
      <c r="V28" s="23"/>
      <c r="W28" s="23"/>
    </row>
    <row r="29" spans="1:23" ht="17.25" customHeight="1" thickBot="1" x14ac:dyDescent="0.3">
      <c r="A29" s="6"/>
      <c r="B29" s="7" t="str">
        <f>IF(COUNTIF(A$7:A29,"T")=23,"23a Targa"," ")</f>
        <v xml:space="preserve"> </v>
      </c>
      <c r="C29" s="5"/>
      <c r="D29" s="10" t="str">
        <f>IF(COUNTIF(A$7:A29,"T")=23,Foglio3!A24," ")</f>
        <v xml:space="preserve"> </v>
      </c>
      <c r="E29" s="5"/>
      <c r="G29" s="13" t="str">
        <f>IF(COUNTIF(A$7:A29,"T")=23,Foglio3!B24," ")</f>
        <v xml:space="preserve"> </v>
      </c>
      <c r="H29" s="13" t="str">
        <f>IF(COUNTIF(A$7:A29,"T")=23,Foglio3!C24," ")</f>
        <v xml:space="preserve"> </v>
      </c>
      <c r="J29" s="15"/>
      <c r="K29" s="15"/>
      <c r="L29" s="16"/>
      <c r="M29" s="15"/>
      <c r="N29" s="15"/>
      <c r="O29" s="15"/>
      <c r="P29" s="16"/>
      <c r="Q29" s="15"/>
      <c r="R29" s="15"/>
      <c r="S29" s="18"/>
      <c r="T29" s="20" t="str">
        <f>IF(U29=TRUE,"Hai risolto l'enigma, utilizzando 23 targhe!"," ")</f>
        <v xml:space="preserve"> </v>
      </c>
      <c r="U29" s="19" t="b">
        <f>AND(J29=Foglio3!D$2,K29=Foglio3!E$2,M29=Foglio3!F$2,N29=Foglio3!G$2,O29=Foglio3!H$2,Q29=Foglio3!I$2,R29=Foglio3!J$2)</f>
        <v>0</v>
      </c>
      <c r="V29" s="23"/>
      <c r="W29" s="23"/>
    </row>
    <row r="30" spans="1:23" ht="17.25" customHeight="1" thickBot="1" x14ac:dyDescent="0.3">
      <c r="A30" s="6"/>
      <c r="B30" s="7" t="str">
        <f>IF(COUNTIF(A$7:A30,"T")=24,"24a Targa"," ")</f>
        <v xml:space="preserve"> </v>
      </c>
      <c r="C30" s="5"/>
      <c r="D30" s="10" t="str">
        <f>IF(COUNTIF(A$7:A30,"T")=24,Foglio3!A25," ")</f>
        <v xml:space="preserve"> </v>
      </c>
      <c r="E30" s="5"/>
      <c r="G30" s="13" t="str">
        <f>IF(COUNTIF(A$7:A30,"T")=24,Foglio3!B25," ")</f>
        <v xml:space="preserve"> </v>
      </c>
      <c r="H30" s="13" t="str">
        <f>IF(COUNTIF(A$7:A30,"T")=24,Foglio3!C25," ")</f>
        <v xml:space="preserve"> </v>
      </c>
      <c r="J30" s="15"/>
      <c r="K30" s="15"/>
      <c r="L30" s="16"/>
      <c r="M30" s="15"/>
      <c r="N30" s="15"/>
      <c r="O30" s="15"/>
      <c r="P30" s="16"/>
      <c r="Q30" s="15"/>
      <c r="R30" s="15"/>
      <c r="S30" s="18"/>
      <c r="T30" s="20" t="str">
        <f>IF(U30=TRUE,"Hai risolto l'enigma, utilizzando 24 targhe!"," ")</f>
        <v xml:space="preserve"> </v>
      </c>
      <c r="U30" s="19" t="b">
        <f>AND(J30=Foglio3!D$2,K30=Foglio3!E$2,M30=Foglio3!F$2,N30=Foglio3!G$2,O30=Foglio3!H$2,Q30=Foglio3!I$2,R30=Foglio3!J$2)</f>
        <v>0</v>
      </c>
      <c r="V30" s="23"/>
      <c r="W30" s="23"/>
    </row>
  </sheetData>
  <mergeCells count="6">
    <mergeCell ref="A4:U4"/>
    <mergeCell ref="B6:E6"/>
    <mergeCell ref="J9:R9"/>
    <mergeCell ref="B2:F2"/>
    <mergeCell ref="B5:T5"/>
    <mergeCell ref="I2:S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/>
  </sheetViews>
  <sheetFormatPr defaultRowHeight="15" x14ac:dyDescent="0.25"/>
  <cols>
    <col min="1" max="3" width="10.42578125" style="2" customWidth="1"/>
    <col min="4" max="10" width="5.42578125" customWidth="1"/>
    <col min="11" max="11" width="12" customWidth="1"/>
    <col min="13" max="13" width="13.7109375" customWidth="1"/>
  </cols>
  <sheetData>
    <row r="1" spans="1:13" x14ac:dyDescent="0.25">
      <c r="A1" s="2" t="s">
        <v>7</v>
      </c>
      <c r="B1" s="2" t="s">
        <v>5</v>
      </c>
      <c r="C1" s="2" t="s">
        <v>6</v>
      </c>
    </row>
    <row r="2" spans="1:13" x14ac:dyDescent="0.25">
      <c r="A2" s="62" t="s">
        <v>17</v>
      </c>
      <c r="B2" s="63">
        <v>1</v>
      </c>
      <c r="C2" s="64">
        <v>1</v>
      </c>
      <c r="D2" s="65" t="s">
        <v>13</v>
      </c>
      <c r="E2" s="65" t="s">
        <v>14</v>
      </c>
      <c r="F2" s="65">
        <v>1</v>
      </c>
      <c r="G2" s="65">
        <v>2</v>
      </c>
      <c r="H2" s="65">
        <v>9</v>
      </c>
      <c r="I2" s="65" t="s">
        <v>15</v>
      </c>
      <c r="J2" s="65" t="s">
        <v>16</v>
      </c>
      <c r="K2" s="3" t="s">
        <v>1</v>
      </c>
      <c r="L2" s="61"/>
      <c r="M2" s="61"/>
    </row>
    <row r="3" spans="1:13" x14ac:dyDescent="0.25">
      <c r="A3" s="62" t="s">
        <v>18</v>
      </c>
      <c r="B3" s="63">
        <v>0</v>
      </c>
      <c r="C3" s="64">
        <v>1</v>
      </c>
      <c r="D3" s="2"/>
      <c r="E3" s="2"/>
      <c r="F3" s="2"/>
      <c r="G3" s="2"/>
      <c r="H3" s="2"/>
      <c r="I3" s="2"/>
      <c r="J3" s="2"/>
      <c r="K3" s="2"/>
    </row>
    <row r="4" spans="1:13" x14ac:dyDescent="0.25">
      <c r="A4" s="62" t="s">
        <v>19</v>
      </c>
      <c r="B4" s="63">
        <v>0</v>
      </c>
      <c r="C4" s="64">
        <v>3</v>
      </c>
      <c r="D4" s="60"/>
      <c r="E4" s="60"/>
      <c r="F4" s="60"/>
      <c r="G4" s="60"/>
      <c r="H4" s="60"/>
      <c r="I4" s="1"/>
      <c r="J4" s="1"/>
      <c r="K4" s="2"/>
    </row>
    <row r="5" spans="1:13" x14ac:dyDescent="0.25">
      <c r="A5" s="62" t="s">
        <v>20</v>
      </c>
      <c r="B5" s="63">
        <v>0</v>
      </c>
      <c r="C5" s="64">
        <v>0</v>
      </c>
      <c r="D5" s="2"/>
      <c r="E5" s="2"/>
      <c r="F5" s="2"/>
      <c r="G5" s="2"/>
      <c r="H5" s="2"/>
      <c r="I5" s="2"/>
      <c r="J5" s="2"/>
      <c r="K5" s="2"/>
    </row>
    <row r="6" spans="1:13" x14ac:dyDescent="0.25">
      <c r="A6" s="62" t="s">
        <v>21</v>
      </c>
      <c r="B6" s="63">
        <v>0</v>
      </c>
      <c r="C6" s="64">
        <v>3</v>
      </c>
      <c r="D6" s="2"/>
      <c r="E6" s="2"/>
      <c r="F6" s="2"/>
      <c r="G6" s="2"/>
      <c r="H6" s="2"/>
      <c r="I6" s="2"/>
      <c r="J6" s="2"/>
      <c r="K6" s="2"/>
    </row>
    <row r="7" spans="1:13" x14ac:dyDescent="0.25">
      <c r="A7" s="62" t="s">
        <v>22</v>
      </c>
      <c r="B7" s="63">
        <v>0</v>
      </c>
      <c r="C7" s="64">
        <v>3</v>
      </c>
      <c r="D7" s="2"/>
      <c r="E7" s="2"/>
      <c r="F7" s="2"/>
      <c r="G7" s="2"/>
      <c r="H7" s="2"/>
      <c r="I7" s="2"/>
      <c r="J7" s="2"/>
      <c r="K7" s="2"/>
    </row>
    <row r="8" spans="1:13" x14ac:dyDescent="0.25">
      <c r="A8" s="62" t="s">
        <v>24</v>
      </c>
      <c r="B8" s="63">
        <v>2</v>
      </c>
      <c r="C8" s="64">
        <v>1</v>
      </c>
      <c r="D8" s="2"/>
      <c r="E8" s="2"/>
      <c r="F8" s="2"/>
      <c r="G8" s="2"/>
      <c r="H8" s="2"/>
      <c r="I8" s="2"/>
      <c r="J8" s="2"/>
      <c r="K8" s="2"/>
    </row>
    <row r="9" spans="1:13" x14ac:dyDescent="0.25">
      <c r="A9" s="62" t="s">
        <v>25</v>
      </c>
      <c r="B9" s="63">
        <v>3</v>
      </c>
      <c r="C9" s="64">
        <v>0</v>
      </c>
      <c r="D9" s="2"/>
      <c r="E9" s="2"/>
      <c r="F9" s="2"/>
      <c r="G9" s="2"/>
      <c r="H9" s="2"/>
      <c r="I9" s="2"/>
      <c r="J9" s="2"/>
      <c r="K9" s="2"/>
    </row>
    <row r="10" spans="1:13" x14ac:dyDescent="0.25">
      <c r="A10" s="62" t="s">
        <v>23</v>
      </c>
      <c r="B10" s="63">
        <v>0</v>
      </c>
      <c r="C10" s="64">
        <v>1</v>
      </c>
      <c r="D10" s="2"/>
      <c r="E10" s="2"/>
      <c r="F10" s="2"/>
      <c r="G10" s="2"/>
      <c r="H10" s="2"/>
      <c r="I10" s="2"/>
      <c r="J10" s="2"/>
      <c r="K10" s="2"/>
    </row>
    <row r="11" spans="1:13" x14ac:dyDescent="0.25">
      <c r="A11" s="62" t="s">
        <v>26</v>
      </c>
      <c r="B11" s="63">
        <v>0</v>
      </c>
      <c r="C11" s="64">
        <v>2</v>
      </c>
      <c r="D11" s="2"/>
      <c r="E11" s="2"/>
      <c r="F11" s="2"/>
      <c r="G11" s="2"/>
      <c r="H11" s="2"/>
      <c r="I11" s="2"/>
      <c r="J11" s="2"/>
      <c r="K11" s="2"/>
    </row>
    <row r="12" spans="1:13" x14ac:dyDescent="0.25">
      <c r="A12" s="62" t="s">
        <v>27</v>
      </c>
      <c r="B12" s="63">
        <v>2</v>
      </c>
      <c r="C12" s="64">
        <v>0</v>
      </c>
      <c r="D12" s="2"/>
      <c r="E12" s="2"/>
      <c r="F12" s="2"/>
      <c r="G12" s="2"/>
      <c r="H12" s="2"/>
      <c r="I12" s="2"/>
      <c r="J12" s="2"/>
      <c r="K12" s="2"/>
    </row>
    <row r="13" spans="1:13" x14ac:dyDescent="0.25">
      <c r="A13" s="62" t="s">
        <v>28</v>
      </c>
      <c r="B13" s="63">
        <v>0</v>
      </c>
      <c r="C13" s="64">
        <v>3</v>
      </c>
      <c r="D13" s="2"/>
      <c r="E13" s="2"/>
      <c r="F13" s="2"/>
      <c r="G13" s="2"/>
      <c r="H13" s="2"/>
      <c r="I13" s="2"/>
      <c r="J13" s="2"/>
      <c r="K13" s="2"/>
    </row>
    <row r="14" spans="1:13" x14ac:dyDescent="0.25">
      <c r="A14" s="62" t="s">
        <v>37</v>
      </c>
      <c r="B14" s="63">
        <v>0</v>
      </c>
      <c r="C14" s="64">
        <v>2</v>
      </c>
      <c r="D14" s="2"/>
      <c r="E14" s="2"/>
      <c r="F14" s="2"/>
      <c r="G14" s="2"/>
      <c r="H14" s="2"/>
      <c r="I14" s="2"/>
      <c r="J14" s="2"/>
      <c r="K14" s="2"/>
    </row>
    <row r="15" spans="1:13" x14ac:dyDescent="0.25">
      <c r="A15" s="62" t="s">
        <v>29</v>
      </c>
      <c r="B15" s="63">
        <v>3</v>
      </c>
      <c r="C15" s="64">
        <v>0</v>
      </c>
      <c r="D15" s="2"/>
      <c r="E15" s="2"/>
      <c r="F15" s="2"/>
      <c r="G15" s="2"/>
      <c r="H15" s="2"/>
      <c r="I15" s="2"/>
      <c r="J15" s="2"/>
      <c r="K15" s="2"/>
    </row>
    <row r="16" spans="1:13" x14ac:dyDescent="0.25">
      <c r="A16" s="62" t="s">
        <v>35</v>
      </c>
      <c r="B16" s="63">
        <v>3</v>
      </c>
      <c r="C16" s="64">
        <v>0</v>
      </c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62" t="s">
        <v>36</v>
      </c>
      <c r="B17" s="63">
        <v>0</v>
      </c>
      <c r="C17" s="64">
        <v>2</v>
      </c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62" t="s">
        <v>30</v>
      </c>
      <c r="B18" s="63">
        <v>0</v>
      </c>
      <c r="C18" s="64">
        <v>2</v>
      </c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62" t="s">
        <v>31</v>
      </c>
      <c r="B19" s="63">
        <v>1</v>
      </c>
      <c r="C19" s="64">
        <v>3</v>
      </c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62" t="s">
        <v>32</v>
      </c>
      <c r="B20" s="63">
        <v>2</v>
      </c>
      <c r="C20" s="64">
        <v>1</v>
      </c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62" t="s">
        <v>33</v>
      </c>
      <c r="B21" s="63">
        <v>2</v>
      </c>
      <c r="C21" s="64">
        <v>0</v>
      </c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62" t="s">
        <v>34</v>
      </c>
      <c r="B22" s="63">
        <v>0</v>
      </c>
      <c r="C22" s="64">
        <v>2</v>
      </c>
    </row>
    <row r="23" spans="1:11" x14ac:dyDescent="0.25">
      <c r="A23" s="62" t="s">
        <v>38</v>
      </c>
      <c r="B23" s="63">
        <v>3</v>
      </c>
      <c r="C23" s="64">
        <v>1</v>
      </c>
    </row>
    <row r="24" spans="1:11" x14ac:dyDescent="0.25">
      <c r="A24" s="3"/>
      <c r="B24" s="8"/>
      <c r="C24" s="64"/>
    </row>
    <row r="25" spans="1:11" x14ac:dyDescent="0.25">
      <c r="A25" s="3"/>
      <c r="B25" s="8"/>
      <c r="C25" s="9"/>
    </row>
  </sheetData>
  <sheetProtection algorithmName="SHA-512" hashValue="D3qAaQo+v1L7LdaReR9xqQzoVpzEsDwyqYc08dMa+LSvPWfxTZsflSvMR1Bs20EaZRtBQodADZjls4icN5Weag==" saltValue="UkGivifW7tfKbv+x0uNWzA==" spinCount="100000" sheet="1" objects="1" scenarios="1" selectLockedCells="1" selectUnlockedCells="1"/>
  <mergeCells count="1">
    <mergeCell ref="D4:H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Presentazione (regolamento)</vt:lpstr>
      <vt:lpstr>Gioco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Pc</dc:creator>
  <cp:lastModifiedBy>Utente Pc</cp:lastModifiedBy>
  <cp:lastPrinted>2024-08-29T21:47:56Z</cp:lastPrinted>
  <dcterms:created xsi:type="dcterms:W3CDTF">2024-08-27T19:57:32Z</dcterms:created>
  <dcterms:modified xsi:type="dcterms:W3CDTF">2024-11-26T22:50:30Z</dcterms:modified>
</cp:coreProperties>
</file>